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Прогноз" sheetId="1" r:id="rId1"/>
  </sheets>
  <definedNames>
    <definedName name="_xlnm.Print_Titles" localSheetId="0">'Прогноз'!$4:$5</definedName>
  </definedNames>
  <calcPr fullCalcOnLoad="1"/>
</workbook>
</file>

<file path=xl/sharedStrings.xml><?xml version="1.0" encoding="utf-8"?>
<sst xmlns="http://schemas.openxmlformats.org/spreadsheetml/2006/main" count="144" uniqueCount="79">
  <si>
    <t>№</t>
  </si>
  <si>
    <t>Показатели</t>
  </si>
  <si>
    <t>Ед.изм.</t>
  </si>
  <si>
    <t>2007 год</t>
  </si>
  <si>
    <t>2011 год</t>
  </si>
  <si>
    <t>2012 год</t>
  </si>
  <si>
    <t>факт</t>
  </si>
  <si>
    <t>оценка</t>
  </si>
  <si>
    <t>1 вариант</t>
  </si>
  <si>
    <t>2 вариант</t>
  </si>
  <si>
    <t>1</t>
  </si>
  <si>
    <t>Отгружено товаров собственного производства, выполнено работ, услуг собственными силами по разделам C, D, E (чистым видам экономической деятельности)  по полному кругу организаций производителей</t>
  </si>
  <si>
    <t>млн. руб. в ценах соотв. лет</t>
  </si>
  <si>
    <t xml:space="preserve">     темп роста в фактических ценах</t>
  </si>
  <si>
    <t>%</t>
  </si>
  <si>
    <t xml:space="preserve">     индекс физического объема</t>
  </si>
  <si>
    <t xml:space="preserve">    индекс-дефлятор</t>
  </si>
  <si>
    <t>2</t>
  </si>
  <si>
    <t>Отгружено товаров собственного производства, выполнено работ, услуг собственными силами по обрабатывающим производствам  (чистым видам экономической деятельности) по кругу крупных и средних организаций производителей</t>
  </si>
  <si>
    <t>3.</t>
  </si>
  <si>
    <t xml:space="preserve">Объем валовой продукции сельского хозяйства </t>
  </si>
  <si>
    <t xml:space="preserve">     темп роста в сопоставимых ценах</t>
  </si>
  <si>
    <t xml:space="preserve">     индекс-дефлятор</t>
  </si>
  <si>
    <t>4.</t>
  </si>
  <si>
    <t>Розничный товарооборот (во всех каналах реализации)</t>
  </si>
  <si>
    <t>5.</t>
  </si>
  <si>
    <t>Объем платных услуг населению (по полному кругу с досчетом)</t>
  </si>
  <si>
    <t>6.</t>
  </si>
  <si>
    <t>Объем бытовых услуг населению (по полному кругу с досчетом)</t>
  </si>
  <si>
    <t>7.</t>
  </si>
  <si>
    <t>Инвестиции в основной капитал за счет всех источников финансирования</t>
  </si>
  <si>
    <t>инвестиции в основной капитал по крупным и средним организациям</t>
  </si>
  <si>
    <t xml:space="preserve">инвестиции в индивидуальное жилищное строительство, осуществляемое за свой счет и с помощью кредитов </t>
  </si>
  <si>
    <t xml:space="preserve">    темп роста в сопоставимых ценах</t>
  </si>
  <si>
    <t>8.</t>
  </si>
  <si>
    <t>Прибыль сальдированная (прибыль за минусом убытков)</t>
  </si>
  <si>
    <t>9.</t>
  </si>
  <si>
    <t xml:space="preserve">Прибыль прибыльных организаций для целей бухгалтерского учета  </t>
  </si>
  <si>
    <t>10.</t>
  </si>
  <si>
    <t>Амортизация</t>
  </si>
  <si>
    <t>11.</t>
  </si>
  <si>
    <t>12.</t>
  </si>
  <si>
    <t>руб.</t>
  </si>
  <si>
    <t>13.</t>
  </si>
  <si>
    <t>Среднегодовая численность населения</t>
  </si>
  <si>
    <t>тыс.чел.</t>
  </si>
  <si>
    <t>14.</t>
  </si>
  <si>
    <t>тыс. чел.</t>
  </si>
  <si>
    <t>15.</t>
  </si>
  <si>
    <t>Численность зарегистрированных безработных на конец года</t>
  </si>
  <si>
    <t>16.</t>
  </si>
  <si>
    <t>Уровень зарегистрированной безработицы от трудоспособного населения в трудоспособном возрасте</t>
  </si>
  <si>
    <t>17.</t>
  </si>
  <si>
    <t>Объем добычи нефти</t>
  </si>
  <si>
    <t>тыс.тонн</t>
  </si>
  <si>
    <t>18.</t>
  </si>
  <si>
    <t>единиц</t>
  </si>
  <si>
    <t>19.</t>
  </si>
  <si>
    <t>чел.</t>
  </si>
  <si>
    <t>20.</t>
  </si>
  <si>
    <t>млн.руб. в ценах соотв. лет</t>
  </si>
  <si>
    <t>21.</t>
  </si>
  <si>
    <t>2013 год</t>
  </si>
  <si>
    <t>Количество малых предприятий, в том числе микропредприятий</t>
  </si>
  <si>
    <t>Количество средних предприятий, всего</t>
  </si>
  <si>
    <t>Среднесписочная численность работников (без внешних совместителей) по малым предприятиям (включая микропредприятия), всего</t>
  </si>
  <si>
    <t>Среднесписочная численность работников (без внешних совместителей) по средним предприятиям, всего</t>
  </si>
  <si>
    <t xml:space="preserve">Оборот малых предприятий (в том числе микропредприятий), всего  </t>
  </si>
  <si>
    <t xml:space="preserve">Оборот средних предприятий, всего  </t>
  </si>
  <si>
    <t>22.</t>
  </si>
  <si>
    <t>23.</t>
  </si>
  <si>
    <t>2014 год</t>
  </si>
  <si>
    <t>2015 год</t>
  </si>
  <si>
    <t>2016 год</t>
  </si>
  <si>
    <t>Фонд оплаты труда (по крупным и средним организациям)</t>
  </si>
  <si>
    <t>Номинальная начисленная средняя заработная плата одного работника по крупным и средним организациям (в среднем за период)</t>
  </si>
  <si>
    <t>Среднесписочная численность работников предприятий (по крупным и средним организациям )</t>
  </si>
  <si>
    <t>Прогноз социально-экономического развития муниципального образования</t>
  </si>
  <si>
    <t>"Город Сарапул" на 2014-2016 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</si>
</sst>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)"/>
    <numFmt numFmtId="166" formatCode="#,##0.00&quot;р.&quot;"/>
    <numFmt numFmtId="167" formatCode="0.0000"/>
    <numFmt numFmtId="168" formatCode="0.00000"/>
    <numFmt numFmtId="169" formatCode="0.000"/>
    <numFmt numFmtId="170" formatCode="0.000000"/>
  </numFmts>
  <fonts count="40">
    <font>
      <sz val="10"/>
      <name val="Arial Cyr"/>
      <family val="0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165" fontId="1" fillId="0" borderId="0">
      <alignment/>
      <protection/>
    </xf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54" applyNumberFormat="1" applyFont="1" applyFill="1" applyBorder="1" applyAlignment="1">
      <alignment horizontal="right" vertical="center"/>
      <protection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7" fontId="3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right" vertical="center" readingOrder="1"/>
      <protection locked="0"/>
    </xf>
    <xf numFmtId="16" fontId="3" fillId="0" borderId="10" xfId="0" applyNumberFormat="1" applyFont="1" applyFill="1" applyBorder="1" applyAlignment="1" applyProtection="1" quotePrefix="1">
      <alignment horizontal="right" vertical="center" readingOrder="1"/>
      <protection locked="0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6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V3.2007июльОКВЭДнефть2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8.875" defaultRowHeight="12.75"/>
  <cols>
    <col min="1" max="1" width="3.00390625" style="20" customWidth="1"/>
    <col min="2" max="2" width="42.00390625" style="6" customWidth="1"/>
    <col min="3" max="3" width="15.75390625" style="6" customWidth="1"/>
    <col min="4" max="4" width="12.625" style="5" hidden="1" customWidth="1"/>
    <col min="5" max="13" width="10.75390625" style="5" customWidth="1"/>
    <col min="14" max="16384" width="8.875" style="6" customWidth="1"/>
  </cols>
  <sheetData>
    <row r="1" spans="1:13" ht="15">
      <c r="A1" s="43" t="s">
        <v>77</v>
      </c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</row>
    <row r="2" spans="1:13" ht="15">
      <c r="A2" s="45" t="s">
        <v>78</v>
      </c>
      <c r="B2" s="45"/>
      <c r="C2" s="45"/>
      <c r="D2" s="45"/>
      <c r="E2" s="45"/>
      <c r="F2" s="45"/>
      <c r="G2" s="45"/>
      <c r="H2" s="45"/>
      <c r="I2" s="46"/>
      <c r="J2" s="46"/>
      <c r="K2" s="46"/>
      <c r="L2" s="46"/>
      <c r="M2" s="46"/>
    </row>
    <row r="3" spans="1:13" ht="15">
      <c r="A3" s="21"/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>
      <c r="A4" s="13" t="s">
        <v>0</v>
      </c>
      <c r="B4" s="33" t="s">
        <v>1</v>
      </c>
      <c r="C4" s="33" t="s">
        <v>2</v>
      </c>
      <c r="D4" s="34" t="s">
        <v>3</v>
      </c>
      <c r="E4" s="34" t="s">
        <v>4</v>
      </c>
      <c r="F4" s="34" t="s">
        <v>5</v>
      </c>
      <c r="G4" s="34" t="s">
        <v>62</v>
      </c>
      <c r="H4" s="47" t="s">
        <v>71</v>
      </c>
      <c r="I4" s="47"/>
      <c r="J4" s="47" t="s">
        <v>72</v>
      </c>
      <c r="K4" s="47"/>
      <c r="L4" s="47" t="s">
        <v>73</v>
      </c>
      <c r="M4" s="47"/>
    </row>
    <row r="5" spans="1:13" ht="15">
      <c r="A5" s="13"/>
      <c r="B5" s="33"/>
      <c r="C5" s="33"/>
      <c r="D5" s="34" t="s">
        <v>6</v>
      </c>
      <c r="E5" s="34" t="s">
        <v>6</v>
      </c>
      <c r="F5" s="34" t="s">
        <v>6</v>
      </c>
      <c r="G5" s="34" t="s">
        <v>7</v>
      </c>
      <c r="H5" s="34" t="s">
        <v>8</v>
      </c>
      <c r="I5" s="34" t="s">
        <v>9</v>
      </c>
      <c r="J5" s="34" t="s">
        <v>8</v>
      </c>
      <c r="K5" s="34" t="s">
        <v>9</v>
      </c>
      <c r="L5" s="34" t="s">
        <v>8</v>
      </c>
      <c r="M5" s="34" t="s">
        <v>9</v>
      </c>
    </row>
    <row r="6" spans="1:13" ht="75" customHeight="1">
      <c r="A6" s="28" t="s">
        <v>10</v>
      </c>
      <c r="B6" s="7" t="s">
        <v>11</v>
      </c>
      <c r="C6" s="8" t="s">
        <v>12</v>
      </c>
      <c r="D6" s="2">
        <v>9335.419</v>
      </c>
      <c r="E6" s="2">
        <v>13423.8</v>
      </c>
      <c r="F6" s="2">
        <v>15297.2</v>
      </c>
      <c r="G6" s="2">
        <v>16750</v>
      </c>
      <c r="H6" s="2">
        <f>G6*104.8%</f>
        <v>17554</v>
      </c>
      <c r="I6" s="2">
        <f>G6*105.8%</f>
        <v>17721.5</v>
      </c>
      <c r="J6" s="2">
        <f>H6*106.5%</f>
        <v>18695.01</v>
      </c>
      <c r="K6" s="2">
        <f>I6*106.5%</f>
        <v>18873.3975</v>
      </c>
      <c r="L6" s="2">
        <f>J6*105.5%</f>
        <v>19723.235549999998</v>
      </c>
      <c r="M6" s="2">
        <f>K6*105.5%</f>
        <v>19911.434362499996</v>
      </c>
    </row>
    <row r="7" spans="1:13" ht="15">
      <c r="A7" s="29"/>
      <c r="B7" s="7" t="s">
        <v>13</v>
      </c>
      <c r="C7" s="8" t="s">
        <v>14</v>
      </c>
      <c r="D7" s="2">
        <v>129</v>
      </c>
      <c r="E7" s="2">
        <v>123.2</v>
      </c>
      <c r="F7" s="2">
        <f>F6/E6*100</f>
        <v>113.95580983030142</v>
      </c>
      <c r="G7" s="2">
        <f>G6/F6*100</f>
        <v>109.49716287948121</v>
      </c>
      <c r="H7" s="2">
        <v>104.8</v>
      </c>
      <c r="I7" s="2">
        <v>105.8</v>
      </c>
      <c r="J7" s="2">
        <v>106.5</v>
      </c>
      <c r="K7" s="2">
        <v>106.5</v>
      </c>
      <c r="L7" s="2">
        <v>105.5</v>
      </c>
      <c r="M7" s="2">
        <v>105.5</v>
      </c>
    </row>
    <row r="8" spans="1:13" ht="18" customHeight="1">
      <c r="A8" s="30"/>
      <c r="B8" s="7" t="s">
        <v>15</v>
      </c>
      <c r="C8" s="8" t="s">
        <v>14</v>
      </c>
      <c r="D8" s="2">
        <v>107.2</v>
      </c>
      <c r="E8" s="2">
        <v>106.9</v>
      </c>
      <c r="F8" s="2">
        <f>F6/F9/E6*10000</f>
        <v>109.25772754583072</v>
      </c>
      <c r="G8" s="2">
        <f>G6/G9/F6*10000</f>
        <v>106.82650037022557</v>
      </c>
      <c r="H8" s="2">
        <f>H6/H9/G6*10000</f>
        <v>100.76923076923077</v>
      </c>
      <c r="I8" s="2">
        <f>I6/I9/G6*10000</f>
        <v>101.9267822736031</v>
      </c>
      <c r="J8" s="2">
        <f>J6/J9/H6*10000</f>
        <v>100.47169811320754</v>
      </c>
      <c r="K8" s="2">
        <f>K6/K9/I6*10000</f>
        <v>101.23574144486692</v>
      </c>
      <c r="L8" s="2">
        <f>L6/L9/J6*10000</f>
        <v>100.2851711026616</v>
      </c>
      <c r="M8" s="2">
        <f>M6/M9/K6*10000</f>
        <v>101.24760076775429</v>
      </c>
    </row>
    <row r="9" spans="1:13" ht="15">
      <c r="A9" s="30"/>
      <c r="B9" s="9" t="s">
        <v>16</v>
      </c>
      <c r="C9" s="8" t="s">
        <v>14</v>
      </c>
      <c r="D9" s="2">
        <v>114.54171802935849</v>
      </c>
      <c r="E9" s="2">
        <v>115.3</v>
      </c>
      <c r="F9" s="2">
        <v>104.3</v>
      </c>
      <c r="G9" s="2">
        <v>102.5</v>
      </c>
      <c r="H9" s="2">
        <v>104</v>
      </c>
      <c r="I9" s="2">
        <v>103.8</v>
      </c>
      <c r="J9" s="2">
        <v>106</v>
      </c>
      <c r="K9" s="2">
        <v>105.2</v>
      </c>
      <c r="L9" s="2">
        <v>105.2</v>
      </c>
      <c r="M9" s="2">
        <v>104.2</v>
      </c>
    </row>
    <row r="10" spans="1:13" ht="105">
      <c r="A10" s="32" t="s">
        <v>17</v>
      </c>
      <c r="B10" s="7" t="s">
        <v>18</v>
      </c>
      <c r="C10" s="8" t="s">
        <v>12</v>
      </c>
      <c r="D10" s="2">
        <v>8024.695</v>
      </c>
      <c r="E10" s="2">
        <v>12560.4</v>
      </c>
      <c r="F10" s="2">
        <v>14193.4</v>
      </c>
      <c r="G10" s="2">
        <v>15550</v>
      </c>
      <c r="H10" s="2">
        <f>G10*104.2%</f>
        <v>16203.1</v>
      </c>
      <c r="I10" s="2">
        <f>G10*105.3%</f>
        <v>16374.15</v>
      </c>
      <c r="J10" s="2">
        <f>H10*106%</f>
        <v>17175.286</v>
      </c>
      <c r="K10" s="2">
        <f>I10*106.2%</f>
        <v>17389.3473</v>
      </c>
      <c r="L10" s="2">
        <f>J10*105.6%</f>
        <v>18137.102016</v>
      </c>
      <c r="M10" s="2">
        <f>K10*105.7%</f>
        <v>18380.5400961</v>
      </c>
    </row>
    <row r="11" spans="1:13" ht="15">
      <c r="A11" s="13"/>
      <c r="B11" s="7" t="s">
        <v>13</v>
      </c>
      <c r="C11" s="8" t="s">
        <v>14</v>
      </c>
      <c r="D11" s="2">
        <v>139.1</v>
      </c>
      <c r="E11" s="2">
        <v>136.5</v>
      </c>
      <c r="F11" s="2">
        <f>F10/E10*100</f>
        <v>113.00117830642336</v>
      </c>
      <c r="G11" s="2">
        <f>G10/F10*100</f>
        <v>109.55796356052814</v>
      </c>
      <c r="H11" s="2">
        <f>H10/G10*100</f>
        <v>104.2</v>
      </c>
      <c r="I11" s="2">
        <f>I10/G10*100</f>
        <v>105.3</v>
      </c>
      <c r="J11" s="2">
        <f>J10/H10*100</f>
        <v>106</v>
      </c>
      <c r="K11" s="2">
        <f>K10/I10*100</f>
        <v>106.2</v>
      </c>
      <c r="L11" s="2">
        <f>L10/J10*100</f>
        <v>105.60000000000001</v>
      </c>
      <c r="M11" s="2">
        <f>M10/K10*100</f>
        <v>105.69999999999999</v>
      </c>
    </row>
    <row r="12" spans="1:13" ht="15">
      <c r="A12" s="13"/>
      <c r="B12" s="7" t="s">
        <v>15</v>
      </c>
      <c r="C12" s="8" t="s">
        <v>14</v>
      </c>
      <c r="D12" s="2">
        <v>122.53477130902661</v>
      </c>
      <c r="E12" s="2">
        <v>110.9</v>
      </c>
      <c r="F12" s="2">
        <f>F10/F13/E10*10000</f>
        <v>110.89418872072949</v>
      </c>
      <c r="G12" s="2">
        <f>G10/G13/F10*10000</f>
        <v>107.93888035520014</v>
      </c>
      <c r="H12" s="2">
        <f>H10/H13/G10*10000</f>
        <v>100.96899224806201</v>
      </c>
      <c r="I12" s="2">
        <f>I10/I13/G10*10000</f>
        <v>102.63157894736842</v>
      </c>
      <c r="J12" s="2">
        <f>J10/J13/H10*10000</f>
        <v>100.95238095238095</v>
      </c>
      <c r="K12" s="2">
        <f>K10/K13/I10*10000</f>
        <v>102.50965250965253</v>
      </c>
      <c r="L12" s="2">
        <f>L10/L13/J10*10000</f>
        <v>101.05263157894737</v>
      </c>
      <c r="M12" s="2">
        <f>M10/M13/K10*10000</f>
        <v>102.22437137330753</v>
      </c>
    </row>
    <row r="13" spans="1:13" ht="15">
      <c r="A13" s="13"/>
      <c r="B13" s="9" t="s">
        <v>16</v>
      </c>
      <c r="C13" s="8" t="s">
        <v>14</v>
      </c>
      <c r="D13" s="2">
        <v>113.93106455101274</v>
      </c>
      <c r="E13" s="2">
        <v>116.7</v>
      </c>
      <c r="F13" s="2">
        <v>101.9</v>
      </c>
      <c r="G13" s="2">
        <v>101.5</v>
      </c>
      <c r="H13" s="2">
        <v>103.2</v>
      </c>
      <c r="I13" s="2">
        <v>102.6</v>
      </c>
      <c r="J13" s="2">
        <v>105</v>
      </c>
      <c r="K13" s="2">
        <v>103.6</v>
      </c>
      <c r="L13" s="2">
        <v>104.5</v>
      </c>
      <c r="M13" s="2">
        <v>103.4</v>
      </c>
    </row>
    <row r="14" spans="1:13" ht="30" customHeight="1">
      <c r="A14" s="13" t="s">
        <v>19</v>
      </c>
      <c r="B14" s="7" t="s">
        <v>20</v>
      </c>
      <c r="C14" s="36" t="s">
        <v>12</v>
      </c>
      <c r="D14" s="1"/>
      <c r="E14" s="1"/>
      <c r="F14" s="1"/>
      <c r="G14" s="1"/>
      <c r="H14" s="10"/>
      <c r="I14" s="1"/>
      <c r="J14" s="1"/>
      <c r="K14" s="1"/>
      <c r="L14" s="1"/>
      <c r="M14" s="1"/>
    </row>
    <row r="15" spans="1:13" ht="15">
      <c r="A15" s="13"/>
      <c r="B15" s="7" t="s">
        <v>13</v>
      </c>
      <c r="C15" s="8" t="s">
        <v>14</v>
      </c>
      <c r="D15" s="2"/>
      <c r="E15" s="11"/>
      <c r="F15" s="11"/>
      <c r="G15" s="11"/>
      <c r="H15" s="11"/>
      <c r="I15" s="11"/>
      <c r="J15" s="2"/>
      <c r="K15" s="2"/>
      <c r="L15" s="2"/>
      <c r="M15" s="2"/>
    </row>
    <row r="16" spans="1:13" ht="15">
      <c r="A16" s="13"/>
      <c r="B16" s="7" t="s">
        <v>21</v>
      </c>
      <c r="C16" s="8" t="s">
        <v>14</v>
      </c>
      <c r="D16" s="2"/>
      <c r="E16" s="11"/>
      <c r="F16" s="11"/>
      <c r="G16" s="11"/>
      <c r="H16" s="2"/>
      <c r="I16" s="2"/>
      <c r="J16" s="12"/>
      <c r="K16" s="12"/>
      <c r="L16" s="2"/>
      <c r="M16" s="2"/>
    </row>
    <row r="17" spans="1:13" ht="15">
      <c r="A17" s="13"/>
      <c r="B17" s="9" t="s">
        <v>22</v>
      </c>
      <c r="C17" s="8" t="s">
        <v>14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9.25" customHeight="1">
      <c r="A18" s="13" t="s">
        <v>23</v>
      </c>
      <c r="B18" s="7" t="s">
        <v>24</v>
      </c>
      <c r="C18" s="8" t="s">
        <v>12</v>
      </c>
      <c r="D18" s="1">
        <v>4260</v>
      </c>
      <c r="E18" s="27">
        <v>9061</v>
      </c>
      <c r="F18" s="27">
        <v>10159.3</v>
      </c>
      <c r="G18" s="26">
        <v>11398.7</v>
      </c>
      <c r="H18" s="1">
        <f>G18*H19%</f>
        <v>12675.354400000002</v>
      </c>
      <c r="I18" s="1">
        <f>G18*I19%</f>
        <v>12686.7531</v>
      </c>
      <c r="J18" s="1">
        <f>H18*J19%</f>
        <v>14018.9419664</v>
      </c>
      <c r="K18" s="1">
        <f>I18*K19%</f>
        <v>14056.922434799999</v>
      </c>
      <c r="L18" s="41">
        <f>J18*L19%</f>
        <v>15476.9119309056</v>
      </c>
      <c r="M18" s="41">
        <f>K18*M19%</f>
        <v>15575.070057758398</v>
      </c>
    </row>
    <row r="19" spans="1:13" ht="15">
      <c r="A19" s="13"/>
      <c r="B19" s="7" t="s">
        <v>13</v>
      </c>
      <c r="C19" s="8" t="s">
        <v>14</v>
      </c>
      <c r="D19" s="1">
        <v>129.5</v>
      </c>
      <c r="E19" s="1">
        <v>120.4</v>
      </c>
      <c r="F19" s="1">
        <f>F18/E18*100</f>
        <v>112.12117867785012</v>
      </c>
      <c r="G19" s="1">
        <f>G18/F18*100</f>
        <v>112.19965942535413</v>
      </c>
      <c r="H19" s="2">
        <v>111.2</v>
      </c>
      <c r="I19" s="2">
        <v>111.3</v>
      </c>
      <c r="J19" s="2">
        <v>110.6</v>
      </c>
      <c r="K19" s="2">
        <v>110.8</v>
      </c>
      <c r="L19" s="2">
        <v>110.4</v>
      </c>
      <c r="M19" s="2">
        <v>110.8</v>
      </c>
    </row>
    <row r="20" spans="1:13" ht="15">
      <c r="A20" s="13"/>
      <c r="B20" s="7" t="s">
        <v>21</v>
      </c>
      <c r="C20" s="8" t="s">
        <v>14</v>
      </c>
      <c r="D20" s="1">
        <v>118.9</v>
      </c>
      <c r="E20" s="26">
        <v>110.2</v>
      </c>
      <c r="F20" s="26">
        <f>F18/F21/E18*10000</f>
        <v>106.27599874677736</v>
      </c>
      <c r="G20" s="26">
        <f>G18/G21/F18*10000</f>
        <v>104.46895663440793</v>
      </c>
      <c r="H20" s="26">
        <f>H18/H21/G18*10000</f>
        <v>104.51127819548873</v>
      </c>
      <c r="I20" s="26">
        <f>I18/I21/G18*10000</f>
        <v>105.09915014164305</v>
      </c>
      <c r="J20" s="26">
        <f>J18/J21/H18*10000</f>
        <v>104.73484848484847</v>
      </c>
      <c r="K20" s="26">
        <f>K18/K21/I18*10000</f>
        <v>105.4234062797336</v>
      </c>
      <c r="L20" s="26">
        <f>L18/L21/J18*10000</f>
        <v>104.94296577946768</v>
      </c>
      <c r="M20" s="26">
        <f>M18/M21/K18*10000</f>
        <v>105.72519083969466</v>
      </c>
    </row>
    <row r="21" spans="1:13" ht="15">
      <c r="A21" s="13"/>
      <c r="B21" s="9" t="s">
        <v>22</v>
      </c>
      <c r="C21" s="8" t="s">
        <v>14</v>
      </c>
      <c r="D21" s="2">
        <v>108.9</v>
      </c>
      <c r="E21" s="27">
        <v>109.3</v>
      </c>
      <c r="F21" s="27">
        <v>105.5</v>
      </c>
      <c r="G21" s="27">
        <v>107.4</v>
      </c>
      <c r="H21" s="25">
        <v>106.4</v>
      </c>
      <c r="I21" s="25">
        <v>105.9</v>
      </c>
      <c r="J21" s="25">
        <v>105.6</v>
      </c>
      <c r="K21" s="25">
        <v>105.1</v>
      </c>
      <c r="L21" s="9">
        <v>105.2</v>
      </c>
      <c r="M21" s="9">
        <v>104.8</v>
      </c>
    </row>
    <row r="22" spans="1:13" ht="30" customHeight="1">
      <c r="A22" s="13" t="s">
        <v>25</v>
      </c>
      <c r="B22" s="7" t="s">
        <v>26</v>
      </c>
      <c r="C22" s="8" t="s">
        <v>12</v>
      </c>
      <c r="D22" s="8" t="s">
        <v>12</v>
      </c>
      <c r="E22" s="1">
        <v>1364</v>
      </c>
      <c r="F22" s="1">
        <v>1563.5</v>
      </c>
      <c r="G22" s="1">
        <v>1771.5</v>
      </c>
      <c r="H22" s="1">
        <f>G22*H23%</f>
        <v>2001.7949999999998</v>
      </c>
      <c r="I22" s="1">
        <f>G22*I23%</f>
        <v>2001.7949999999998</v>
      </c>
      <c r="J22" s="1">
        <f>H22*J23%</f>
        <v>2260.026555</v>
      </c>
      <c r="K22" s="1">
        <f>I22*K23%</f>
        <v>2262.0283499999996</v>
      </c>
      <c r="L22" s="1">
        <f>J22*L23%</f>
        <v>2551.569980595</v>
      </c>
      <c r="M22" s="1">
        <f>K22*M23%</f>
        <v>2560.6160922</v>
      </c>
    </row>
    <row r="23" spans="1:13" ht="15">
      <c r="A23" s="13"/>
      <c r="B23" s="7" t="s">
        <v>13</v>
      </c>
      <c r="C23" s="8" t="s">
        <v>14</v>
      </c>
      <c r="D23" s="8" t="s">
        <v>14</v>
      </c>
      <c r="E23" s="1">
        <v>108.9</v>
      </c>
      <c r="F23" s="1">
        <f>F22/E22*100</f>
        <v>114.62609970674487</v>
      </c>
      <c r="G23" s="1">
        <f>G22/F22*100</f>
        <v>113.30348576910778</v>
      </c>
      <c r="H23" s="2">
        <v>113</v>
      </c>
      <c r="I23" s="2">
        <v>113</v>
      </c>
      <c r="J23" s="2">
        <v>112.9</v>
      </c>
      <c r="K23" s="2">
        <v>113</v>
      </c>
      <c r="L23" s="2">
        <v>112.9</v>
      </c>
      <c r="M23" s="2">
        <v>113.2</v>
      </c>
    </row>
    <row r="24" spans="1:13" ht="15">
      <c r="A24" s="13"/>
      <c r="B24" s="7" t="s">
        <v>21</v>
      </c>
      <c r="C24" s="8" t="s">
        <v>14</v>
      </c>
      <c r="D24" s="8" t="s">
        <v>14</v>
      </c>
      <c r="E24" s="26">
        <v>100.1</v>
      </c>
      <c r="F24" s="26">
        <f>F22/F25/E22*10000</f>
        <v>107.8326431860253</v>
      </c>
      <c r="G24" s="26">
        <f>G22/G25/F22*10000</f>
        <v>105.00786447554012</v>
      </c>
      <c r="H24" s="26">
        <f>H22/H25/G22*10000</f>
        <v>104.33979686057249</v>
      </c>
      <c r="I24" s="26">
        <f>I22/I25/G22*10000</f>
        <v>104.62962962962962</v>
      </c>
      <c r="J24" s="26">
        <f>J22/J25/H22*10000</f>
        <v>104.53703703703705</v>
      </c>
      <c r="K24" s="26">
        <f>K22/K25/I22*10000</f>
        <v>105.11627906976743</v>
      </c>
      <c r="L24" s="26">
        <f>L22/L25/J22*10000</f>
        <v>104.82822655524605</v>
      </c>
      <c r="M24" s="26">
        <f>M22/M25/K22*10000</f>
        <v>105.59701492537314</v>
      </c>
    </row>
    <row r="25" spans="1:13" ht="15">
      <c r="A25" s="13"/>
      <c r="B25" s="9" t="s">
        <v>22</v>
      </c>
      <c r="C25" s="8" t="s">
        <v>14</v>
      </c>
      <c r="D25" s="8" t="s">
        <v>14</v>
      </c>
      <c r="E25" s="2">
        <v>108.8</v>
      </c>
      <c r="F25" s="2">
        <v>106.3</v>
      </c>
      <c r="G25" s="2">
        <v>107.9</v>
      </c>
      <c r="H25" s="2">
        <v>108.3</v>
      </c>
      <c r="I25" s="2">
        <v>108</v>
      </c>
      <c r="J25" s="2">
        <v>108</v>
      </c>
      <c r="K25" s="2">
        <v>107.5</v>
      </c>
      <c r="L25" s="2">
        <v>107.7</v>
      </c>
      <c r="M25" s="2">
        <v>107.2</v>
      </c>
    </row>
    <row r="26" spans="1:13" ht="31.5" customHeight="1">
      <c r="A26" s="13" t="s">
        <v>27</v>
      </c>
      <c r="B26" s="7" t="s">
        <v>28</v>
      </c>
      <c r="C26" s="8" t="s">
        <v>12</v>
      </c>
      <c r="D26" s="8" t="s">
        <v>12</v>
      </c>
      <c r="E26" s="1">
        <v>151</v>
      </c>
      <c r="F26" s="1">
        <v>181.2</v>
      </c>
      <c r="G26" s="1">
        <v>205.3</v>
      </c>
      <c r="H26" s="1">
        <f>G26*H27%</f>
        <v>231.989</v>
      </c>
      <c r="I26" s="1">
        <f>G26*I27%</f>
        <v>231.989</v>
      </c>
      <c r="J26" s="1">
        <f>H26*J27%</f>
        <v>261.91558100000003</v>
      </c>
      <c r="K26" s="1">
        <f>I26*K27%</f>
        <v>262.14757</v>
      </c>
      <c r="L26" s="1">
        <f>J26*L27%</f>
        <v>295.70269094900004</v>
      </c>
      <c r="M26" s="1">
        <f>K26*M27%</f>
        <v>296.75104924</v>
      </c>
    </row>
    <row r="27" spans="1:13" ht="15">
      <c r="A27" s="13"/>
      <c r="B27" s="7" t="s">
        <v>13</v>
      </c>
      <c r="C27" s="8" t="s">
        <v>14</v>
      </c>
      <c r="D27" s="8" t="s">
        <v>14</v>
      </c>
      <c r="E27" s="1">
        <v>110.8</v>
      </c>
      <c r="F27" s="1">
        <f>F26/E26*100</f>
        <v>120</v>
      </c>
      <c r="G27" s="1">
        <f>G26/F26*100</f>
        <v>113.30022075055189</v>
      </c>
      <c r="H27" s="2">
        <v>113</v>
      </c>
      <c r="I27" s="2">
        <v>113</v>
      </c>
      <c r="J27" s="2">
        <v>112.9</v>
      </c>
      <c r="K27" s="2">
        <v>113</v>
      </c>
      <c r="L27" s="2">
        <v>112.9</v>
      </c>
      <c r="M27" s="2">
        <v>113.2</v>
      </c>
    </row>
    <row r="28" spans="1:13" ht="15">
      <c r="A28" s="13"/>
      <c r="B28" s="7" t="s">
        <v>21</v>
      </c>
      <c r="C28" s="8" t="s">
        <v>14</v>
      </c>
      <c r="D28" s="8" t="s">
        <v>14</v>
      </c>
      <c r="E28" s="26">
        <v>104</v>
      </c>
      <c r="F28" s="26">
        <f>F26/F29/E26*10000</f>
        <v>112.88805268109124</v>
      </c>
      <c r="G28" s="26">
        <f>G26/G29/F26*10000</f>
        <v>105.00483850838914</v>
      </c>
      <c r="H28" s="26">
        <f>H26/H29/G26*10000</f>
        <v>104.33979686057249</v>
      </c>
      <c r="I28" s="26">
        <f>I26/I29/G26*10000</f>
        <v>104.62962962962962</v>
      </c>
      <c r="J28" s="26">
        <f>J26/J29/H26*10000</f>
        <v>104.53703703703705</v>
      </c>
      <c r="K28" s="26">
        <f>K26/K29/I26*10000</f>
        <v>105.11627906976743</v>
      </c>
      <c r="L28" s="26">
        <f>L26/L29/J26*10000</f>
        <v>104.82822655524605</v>
      </c>
      <c r="M28" s="26">
        <f>M26/M29/K26*10000</f>
        <v>105.59701492537313</v>
      </c>
    </row>
    <row r="29" spans="1:13" ht="15">
      <c r="A29" s="13"/>
      <c r="B29" s="9" t="s">
        <v>22</v>
      </c>
      <c r="C29" s="8" t="s">
        <v>14</v>
      </c>
      <c r="D29" s="8" t="s">
        <v>14</v>
      </c>
      <c r="E29" s="2">
        <v>106.5</v>
      </c>
      <c r="F29" s="2">
        <v>106.3</v>
      </c>
      <c r="G29" s="2">
        <v>107.9</v>
      </c>
      <c r="H29" s="1">
        <v>108.3</v>
      </c>
      <c r="I29" s="2">
        <v>108</v>
      </c>
      <c r="J29" s="2">
        <v>108</v>
      </c>
      <c r="K29" s="2">
        <v>107.5</v>
      </c>
      <c r="L29" s="2">
        <v>107.7</v>
      </c>
      <c r="M29" s="2">
        <v>107.2</v>
      </c>
    </row>
    <row r="30" spans="1:13" ht="29.25" customHeight="1">
      <c r="A30" s="13" t="s">
        <v>29</v>
      </c>
      <c r="B30" s="7" t="s">
        <v>30</v>
      </c>
      <c r="C30" s="8" t="s">
        <v>12</v>
      </c>
      <c r="D30" s="1">
        <v>994.9</v>
      </c>
      <c r="E30" s="1">
        <v>868.1</v>
      </c>
      <c r="F30" s="1">
        <v>1136.2</v>
      </c>
      <c r="G30" s="1">
        <v>1230.9</v>
      </c>
      <c r="H30" s="1">
        <f>G30*107.4%</f>
        <v>1321.9866000000002</v>
      </c>
      <c r="I30" s="1">
        <f>G30*110.7%</f>
        <v>1362.6063000000001</v>
      </c>
      <c r="J30" s="1">
        <f>H30*107.9%</f>
        <v>1426.4235414000002</v>
      </c>
      <c r="K30" s="1">
        <f>I30*111.7%</f>
        <v>1522.0312371000002</v>
      </c>
      <c r="L30" s="1">
        <f>J30*108.3%</f>
        <v>1544.8166953362002</v>
      </c>
      <c r="M30" s="1">
        <f>K30*112.4%</f>
        <v>1710.7631105004004</v>
      </c>
    </row>
    <row r="31" spans="1:13" ht="29.25" customHeight="1">
      <c r="A31" s="13"/>
      <c r="B31" s="7" t="s">
        <v>31</v>
      </c>
      <c r="C31" s="8" t="s">
        <v>12</v>
      </c>
      <c r="D31" s="1"/>
      <c r="E31" s="17">
        <v>694.9</v>
      </c>
      <c r="F31" s="17">
        <v>1022.9</v>
      </c>
      <c r="G31" s="17">
        <v>1120</v>
      </c>
      <c r="H31" s="1">
        <f>G31*107.4%</f>
        <v>1202.88</v>
      </c>
      <c r="I31" s="1">
        <f>G31*110.7%</f>
        <v>1239.84</v>
      </c>
      <c r="J31" s="1">
        <f>H31*107.9%</f>
        <v>1297.90752</v>
      </c>
      <c r="K31" s="1">
        <f>I31*111.7%</f>
        <v>1384.9012799999998</v>
      </c>
      <c r="L31" s="1">
        <f>J31*108.3%</f>
        <v>1405.6338441599999</v>
      </c>
      <c r="M31" s="1">
        <f>K31*112.4%</f>
        <v>1556.62903872</v>
      </c>
    </row>
    <row r="32" spans="1:13" ht="45">
      <c r="A32" s="13"/>
      <c r="B32" s="7" t="s">
        <v>32</v>
      </c>
      <c r="C32" s="8" t="s">
        <v>12</v>
      </c>
      <c r="D32" s="1"/>
      <c r="E32" s="17">
        <v>173.2</v>
      </c>
      <c r="F32" s="17">
        <v>113.3</v>
      </c>
      <c r="G32" s="17">
        <v>110</v>
      </c>
      <c r="H32" s="1">
        <f>G32*107.4%</f>
        <v>118.14</v>
      </c>
      <c r="I32" s="1">
        <f>G32*110.7%</f>
        <v>121.77</v>
      </c>
      <c r="J32" s="1">
        <f>H32*107.9%</f>
        <v>127.47305999999999</v>
      </c>
      <c r="K32" s="1">
        <f>I32*111.7%</f>
        <v>136.01709</v>
      </c>
      <c r="L32" s="1">
        <f>J32*108.3%</f>
        <v>138.05332398</v>
      </c>
      <c r="M32" s="1">
        <f>K32*112.4%</f>
        <v>152.88320916</v>
      </c>
    </row>
    <row r="33" spans="1:13" ht="15">
      <c r="A33" s="13"/>
      <c r="B33" s="7" t="s">
        <v>13</v>
      </c>
      <c r="C33" s="8" t="s">
        <v>14</v>
      </c>
      <c r="D33" s="1">
        <v>215.9191945464989</v>
      </c>
      <c r="E33" s="1">
        <v>74.6</v>
      </c>
      <c r="F33" s="1">
        <f>F30/E30*100</f>
        <v>130.88353876281536</v>
      </c>
      <c r="G33" s="1">
        <f>G30/F30*100</f>
        <v>108.33480021123043</v>
      </c>
      <c r="H33" s="1">
        <v>107.4</v>
      </c>
      <c r="I33" s="1">
        <v>110.7</v>
      </c>
      <c r="J33" s="1">
        <v>107.9</v>
      </c>
      <c r="K33" s="1">
        <v>111.7</v>
      </c>
      <c r="L33" s="1">
        <v>108.3</v>
      </c>
      <c r="M33" s="1">
        <v>112.4</v>
      </c>
    </row>
    <row r="34" spans="1:13" ht="15">
      <c r="A34" s="13"/>
      <c r="B34" s="14" t="s">
        <v>33</v>
      </c>
      <c r="C34" s="8" t="s">
        <v>14</v>
      </c>
      <c r="D34" s="2">
        <v>186.38494944062361</v>
      </c>
      <c r="E34" s="26">
        <v>70.7</v>
      </c>
      <c r="F34" s="26">
        <f>F30/F35/E30*10000</f>
        <v>123.94274504054482</v>
      </c>
      <c r="G34" s="26">
        <f>G30/G35/F30*10000</f>
        <v>104.2683351407415</v>
      </c>
      <c r="H34" s="26">
        <f>H30/H35/G30*10000</f>
        <v>103.07101727447218</v>
      </c>
      <c r="I34" s="26">
        <f>I30/I35/G30*10000</f>
        <v>106.64739884393063</v>
      </c>
      <c r="J34" s="26">
        <f>J30/J35/H30*10000</f>
        <v>103.1548757170172</v>
      </c>
      <c r="K34" s="26">
        <f>K30/K35/I30*10000</f>
        <v>107.19769673704415</v>
      </c>
      <c r="L34" s="26">
        <f>L30/L35/J30*10000</f>
        <v>103.43839541547277</v>
      </c>
      <c r="M34" s="26">
        <f>M30/M35/K30*10000</f>
        <v>107.55980861244021</v>
      </c>
    </row>
    <row r="35" spans="1:13" ht="15">
      <c r="A35" s="13"/>
      <c r="B35" s="9" t="s">
        <v>16</v>
      </c>
      <c r="C35" s="8" t="s">
        <v>14</v>
      </c>
      <c r="D35" s="26">
        <v>115.7</v>
      </c>
      <c r="E35" s="3">
        <v>101.9</v>
      </c>
      <c r="F35" s="3">
        <v>105.6</v>
      </c>
      <c r="G35" s="3">
        <v>103.9</v>
      </c>
      <c r="H35" s="4">
        <v>104.2</v>
      </c>
      <c r="I35" s="3">
        <v>103.8</v>
      </c>
      <c r="J35" s="4">
        <v>104.6</v>
      </c>
      <c r="K35" s="1">
        <v>104.2</v>
      </c>
      <c r="L35" s="4">
        <v>104.7</v>
      </c>
      <c r="M35" s="1">
        <v>104.5</v>
      </c>
    </row>
    <row r="36" spans="1:13" ht="30.75" customHeight="1">
      <c r="A36" s="13" t="s">
        <v>34</v>
      </c>
      <c r="B36" s="7" t="s">
        <v>35</v>
      </c>
      <c r="C36" s="8" t="s">
        <v>12</v>
      </c>
      <c r="D36" s="2">
        <v>478</v>
      </c>
      <c r="E36" s="2">
        <v>-26.9</v>
      </c>
      <c r="F36" s="2">
        <v>1638.513</v>
      </c>
      <c r="G36" s="2">
        <f>F36*100.2%</f>
        <v>1641.790026</v>
      </c>
      <c r="H36" s="2">
        <f>G36*104.9%</f>
        <v>1722.2377372740002</v>
      </c>
      <c r="I36" s="2">
        <f>G36*107.1%</f>
        <v>1758.3571178459997</v>
      </c>
      <c r="J36" s="2">
        <f>H36*107.7%</f>
        <v>1854.8500430440981</v>
      </c>
      <c r="K36" s="2">
        <f>I36*107.5%</f>
        <v>1890.2339016844496</v>
      </c>
      <c r="L36" s="2">
        <f>J36*107.1%</f>
        <v>1986.544396100229</v>
      </c>
      <c r="M36" s="2">
        <f>K36*107.2%</f>
        <v>2026.3307426057302</v>
      </c>
    </row>
    <row r="37" spans="1:13" ht="29.25" customHeight="1">
      <c r="A37" s="13" t="s">
        <v>36</v>
      </c>
      <c r="B37" s="15" t="s">
        <v>37</v>
      </c>
      <c r="C37" s="8" t="s">
        <v>12</v>
      </c>
      <c r="D37" s="2">
        <v>619</v>
      </c>
      <c r="E37" s="2">
        <v>665.2</v>
      </c>
      <c r="F37" s="2">
        <v>1714.707</v>
      </c>
      <c r="G37" s="2">
        <f>F37*101.5%</f>
        <v>1740.4276049999999</v>
      </c>
      <c r="H37" s="2">
        <f>G37*104.3%</f>
        <v>1815.2659920149997</v>
      </c>
      <c r="I37" s="2">
        <f>G37*106.3%</f>
        <v>1850.0745441149998</v>
      </c>
      <c r="J37" s="2">
        <f>H37*107.5%</f>
        <v>1951.4109414161246</v>
      </c>
      <c r="K37" s="2">
        <f>I37*107.5%</f>
        <v>1988.8301349236247</v>
      </c>
      <c r="L37" s="2">
        <f>J37*108.6%</f>
        <v>2119.232282377911</v>
      </c>
      <c r="M37" s="2">
        <f>K37*108.6%</f>
        <v>2159.869526527056</v>
      </c>
    </row>
    <row r="38" spans="1:13" ht="27" customHeight="1">
      <c r="A38" s="13" t="s">
        <v>38</v>
      </c>
      <c r="B38" s="15" t="s">
        <v>39</v>
      </c>
      <c r="C38" s="8" t="s">
        <v>12</v>
      </c>
      <c r="D38" s="2" t="e">
        <v>#REF!</v>
      </c>
      <c r="E38" s="2">
        <v>500</v>
      </c>
      <c r="F38" s="2">
        <v>651.887</v>
      </c>
      <c r="G38" s="2">
        <f>F38*109.4%</f>
        <v>713.1643779999999</v>
      </c>
      <c r="H38" s="2">
        <f>G38*105.5%</f>
        <v>752.38841879</v>
      </c>
      <c r="I38" s="2">
        <f>G38*107.6%</f>
        <v>767.3648707279998</v>
      </c>
      <c r="J38" s="2">
        <f>H38*110.4%</f>
        <v>830.63681434416</v>
      </c>
      <c r="K38" s="2">
        <f>I38*110.3%</f>
        <v>846.4034524129837</v>
      </c>
      <c r="L38" s="2">
        <f>J38*110.8%</f>
        <v>920.3455902933292</v>
      </c>
      <c r="M38" s="2">
        <f>K38*110.8</f>
        <v>93781.50252735859</v>
      </c>
    </row>
    <row r="39" spans="1:13" ht="30" customHeight="1">
      <c r="A39" s="13" t="s">
        <v>40</v>
      </c>
      <c r="B39" s="7" t="s">
        <v>74</v>
      </c>
      <c r="C39" s="8" t="s">
        <v>12</v>
      </c>
      <c r="D39" s="2">
        <v>2963.8338792000004</v>
      </c>
      <c r="E39" s="1">
        <v>4805.9</v>
      </c>
      <c r="F39" s="1">
        <v>5389.198</v>
      </c>
      <c r="G39" s="1">
        <f>F39*116.7%</f>
        <v>6289.194066000001</v>
      </c>
      <c r="H39" s="1">
        <f>G39*107.2%</f>
        <v>6742.016038752002</v>
      </c>
      <c r="I39" s="1">
        <f>G39*109.6%</f>
        <v>6892.956696336</v>
      </c>
      <c r="J39" s="1">
        <f>H39*107.2%</f>
        <v>7227.441193542147</v>
      </c>
      <c r="K39" s="1">
        <f>I39*108.4%</f>
        <v>7471.965058828225</v>
      </c>
      <c r="L39" s="1">
        <f>J39*107.6%</f>
        <v>7776.726724251349</v>
      </c>
      <c r="M39" s="1">
        <f>K39*109.2%</f>
        <v>8159.385844240422</v>
      </c>
    </row>
    <row r="40" spans="1:13" ht="60">
      <c r="A40" s="13" t="s">
        <v>41</v>
      </c>
      <c r="B40" s="7" t="s">
        <v>75</v>
      </c>
      <c r="C40" s="8" t="s">
        <v>42</v>
      </c>
      <c r="D40" s="2">
        <v>8802.7</v>
      </c>
      <c r="E40" s="2">
        <v>15522.8</v>
      </c>
      <c r="F40" s="2">
        <v>17896.7</v>
      </c>
      <c r="G40" s="2">
        <v>19400</v>
      </c>
      <c r="H40" s="2">
        <f>G40*108%</f>
        <v>20952</v>
      </c>
      <c r="I40" s="2">
        <f>G40*110.3%</f>
        <v>21398.2</v>
      </c>
      <c r="J40" s="2">
        <f>H40*108%</f>
        <v>22628.16</v>
      </c>
      <c r="K40" s="2">
        <f>I40*109.4%</f>
        <v>23409.630800000003</v>
      </c>
      <c r="L40" s="2">
        <f>J40*109.2%</f>
        <v>24709.95072</v>
      </c>
      <c r="M40" s="2">
        <f>K40*109.2%</f>
        <v>25563.316833600005</v>
      </c>
    </row>
    <row r="41" spans="1:13" ht="15">
      <c r="A41" s="13" t="s">
        <v>43</v>
      </c>
      <c r="B41" s="35" t="s">
        <v>44</v>
      </c>
      <c r="C41" s="36" t="s">
        <v>45</v>
      </c>
      <c r="D41" s="1">
        <v>99.9</v>
      </c>
      <c r="E41" s="1">
        <v>100.93</v>
      </c>
      <c r="F41" s="40">
        <v>100.15</v>
      </c>
      <c r="G41" s="1">
        <v>99.6</v>
      </c>
      <c r="H41" s="1">
        <v>99.4</v>
      </c>
      <c r="I41" s="1">
        <v>99.6</v>
      </c>
      <c r="J41" s="1">
        <v>99.1</v>
      </c>
      <c r="K41" s="1">
        <v>99.3</v>
      </c>
      <c r="L41" s="1">
        <v>98.8</v>
      </c>
      <c r="M41" s="1">
        <v>99</v>
      </c>
    </row>
    <row r="42" spans="1:13" ht="45">
      <c r="A42" s="13" t="s">
        <v>46</v>
      </c>
      <c r="B42" s="16" t="s">
        <v>76</v>
      </c>
      <c r="C42" s="36" t="s">
        <v>47</v>
      </c>
      <c r="D42" s="1">
        <v>28.058</v>
      </c>
      <c r="E42" s="1">
        <v>25.8</v>
      </c>
      <c r="F42" s="1">
        <v>25.094</v>
      </c>
      <c r="G42" s="1">
        <v>25.2</v>
      </c>
      <c r="H42" s="1">
        <v>25.3</v>
      </c>
      <c r="I42" s="1">
        <v>25.4</v>
      </c>
      <c r="J42" s="1">
        <v>25.5</v>
      </c>
      <c r="K42" s="1">
        <v>25.6</v>
      </c>
      <c r="L42" s="1">
        <v>25.7</v>
      </c>
      <c r="M42" s="1">
        <v>25.8</v>
      </c>
    </row>
    <row r="43" spans="1:13" ht="30">
      <c r="A43" s="13" t="s">
        <v>48</v>
      </c>
      <c r="B43" s="16" t="s">
        <v>49</v>
      </c>
      <c r="C43" s="36" t="s">
        <v>47</v>
      </c>
      <c r="D43" s="1">
        <v>0.769</v>
      </c>
      <c r="E43" s="18">
        <v>1.477</v>
      </c>
      <c r="F43" s="18">
        <v>0.925</v>
      </c>
      <c r="G43" s="18">
        <v>0.89</v>
      </c>
      <c r="H43" s="18">
        <v>0.859</v>
      </c>
      <c r="I43" s="18">
        <v>0.66</v>
      </c>
      <c r="J43" s="18">
        <v>0.848</v>
      </c>
      <c r="K43" s="40">
        <v>0.702</v>
      </c>
      <c r="L43" s="18">
        <v>0.824</v>
      </c>
      <c r="M43" s="40">
        <v>0.58</v>
      </c>
    </row>
    <row r="44" spans="1:13" ht="45">
      <c r="A44" s="13" t="s">
        <v>50</v>
      </c>
      <c r="B44" s="15" t="s">
        <v>51</v>
      </c>
      <c r="C44" s="37" t="s">
        <v>14</v>
      </c>
      <c r="D44" s="1">
        <v>1.25</v>
      </c>
      <c r="E44" s="18">
        <v>2.44</v>
      </c>
      <c r="F44" s="18">
        <v>1.57</v>
      </c>
      <c r="G44" s="18">
        <v>1.53</v>
      </c>
      <c r="H44" s="18">
        <v>1.48</v>
      </c>
      <c r="I44" s="18">
        <v>1.14</v>
      </c>
      <c r="J44" s="18">
        <v>1.46</v>
      </c>
      <c r="K44" s="18">
        <v>1.21</v>
      </c>
      <c r="L44" s="18">
        <v>1.42</v>
      </c>
      <c r="M44" s="18">
        <v>1</v>
      </c>
    </row>
    <row r="45" spans="1:13" ht="15">
      <c r="A45" s="13" t="s">
        <v>52</v>
      </c>
      <c r="B45" s="25" t="s">
        <v>53</v>
      </c>
      <c r="C45" s="37" t="s">
        <v>54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30">
      <c r="A46" s="31" t="s">
        <v>55</v>
      </c>
      <c r="B46" s="7" t="s">
        <v>63</v>
      </c>
      <c r="C46" s="38" t="s">
        <v>56</v>
      </c>
      <c r="D46" s="19">
        <v>561</v>
      </c>
      <c r="E46" s="19">
        <v>720</v>
      </c>
      <c r="F46" s="19">
        <v>702</v>
      </c>
      <c r="G46" s="19">
        <v>700</v>
      </c>
      <c r="H46" s="19">
        <v>700</v>
      </c>
      <c r="I46" s="19">
        <v>700</v>
      </c>
      <c r="J46" s="19">
        <v>700</v>
      </c>
      <c r="K46" s="19">
        <v>700</v>
      </c>
      <c r="L46" s="19">
        <v>700</v>
      </c>
      <c r="M46" s="19">
        <v>700</v>
      </c>
    </row>
    <row r="47" spans="1:13" ht="15">
      <c r="A47" s="31" t="s">
        <v>57</v>
      </c>
      <c r="B47" s="7" t="s">
        <v>64</v>
      </c>
      <c r="C47" s="38"/>
      <c r="D47" s="19"/>
      <c r="E47" s="19">
        <v>4</v>
      </c>
      <c r="F47" s="19">
        <v>3</v>
      </c>
      <c r="G47" s="19">
        <v>4</v>
      </c>
      <c r="H47" s="19">
        <v>4</v>
      </c>
      <c r="I47" s="19">
        <v>4</v>
      </c>
      <c r="J47" s="19">
        <v>4</v>
      </c>
      <c r="K47" s="19">
        <v>4</v>
      </c>
      <c r="L47" s="19">
        <v>4</v>
      </c>
      <c r="M47" s="19">
        <v>4</v>
      </c>
    </row>
    <row r="48" spans="1:13" ht="60">
      <c r="A48" s="31" t="s">
        <v>59</v>
      </c>
      <c r="B48" s="16" t="s">
        <v>65</v>
      </c>
      <c r="C48" s="38" t="s">
        <v>58</v>
      </c>
      <c r="D48" s="19">
        <v>3862</v>
      </c>
      <c r="E48" s="19">
        <v>4849</v>
      </c>
      <c r="F48" s="19">
        <v>5453</v>
      </c>
      <c r="G48" s="19">
        <v>5500</v>
      </c>
      <c r="H48" s="19">
        <v>5500</v>
      </c>
      <c r="I48" s="19">
        <v>5550</v>
      </c>
      <c r="J48" s="19">
        <v>5600</v>
      </c>
      <c r="K48" s="19">
        <v>5650</v>
      </c>
      <c r="L48" s="19">
        <v>5700</v>
      </c>
      <c r="M48" s="19">
        <v>5750</v>
      </c>
    </row>
    <row r="49" spans="1:13" ht="45">
      <c r="A49" s="31" t="s">
        <v>61</v>
      </c>
      <c r="B49" s="16" t="s">
        <v>66</v>
      </c>
      <c r="C49" s="38" t="s">
        <v>58</v>
      </c>
      <c r="D49" s="19"/>
      <c r="E49" s="25">
        <v>464</v>
      </c>
      <c r="F49" s="25">
        <v>348</v>
      </c>
      <c r="G49" s="25">
        <v>410</v>
      </c>
      <c r="H49" s="25">
        <v>420</v>
      </c>
      <c r="I49" s="25">
        <v>430</v>
      </c>
      <c r="J49" s="25">
        <v>430</v>
      </c>
      <c r="K49" s="25">
        <v>440</v>
      </c>
      <c r="L49" s="25">
        <v>450</v>
      </c>
      <c r="M49" s="25">
        <v>460</v>
      </c>
    </row>
    <row r="50" spans="1:13" ht="29.25" customHeight="1">
      <c r="A50" s="31" t="s">
        <v>69</v>
      </c>
      <c r="B50" s="7" t="s">
        <v>67</v>
      </c>
      <c r="C50" s="38" t="s">
        <v>60</v>
      </c>
      <c r="D50" s="1">
        <v>1045</v>
      </c>
      <c r="E50" s="1">
        <v>2224.8</v>
      </c>
      <c r="F50" s="42">
        <v>2291.5</v>
      </c>
      <c r="G50" s="1">
        <v>2300</v>
      </c>
      <c r="H50" s="1">
        <f>F50*1.03</f>
        <v>2360.245</v>
      </c>
      <c r="I50" s="1">
        <f>F50*1.03</f>
        <v>2360.245</v>
      </c>
      <c r="J50" s="1">
        <f>H50*1.03</f>
        <v>2431.05235</v>
      </c>
      <c r="K50" s="1">
        <f>I50*1.03</f>
        <v>2431.05235</v>
      </c>
      <c r="L50" s="1">
        <f>J50*1.03</f>
        <v>2503.9839205</v>
      </c>
      <c r="M50" s="1">
        <f>K50*1.03</f>
        <v>2503.9839205</v>
      </c>
    </row>
    <row r="51" spans="1:13" ht="30.75" customHeight="1">
      <c r="A51" s="31" t="s">
        <v>70</v>
      </c>
      <c r="B51" s="7" t="s">
        <v>68</v>
      </c>
      <c r="C51" s="38" t="s">
        <v>60</v>
      </c>
      <c r="D51" s="1"/>
      <c r="E51" s="1">
        <v>237.88</v>
      </c>
      <c r="F51" s="1">
        <v>312.812</v>
      </c>
      <c r="G51" s="1">
        <v>350</v>
      </c>
      <c r="H51" s="1">
        <v>355</v>
      </c>
      <c r="I51" s="1">
        <v>360</v>
      </c>
      <c r="J51" s="1">
        <v>365</v>
      </c>
      <c r="K51" s="1">
        <v>370</v>
      </c>
      <c r="L51" s="1">
        <v>375</v>
      </c>
      <c r="M51" s="1">
        <v>380</v>
      </c>
    </row>
    <row r="52" ht="15">
      <c r="A52" s="24"/>
    </row>
    <row r="53" spans="1:6" ht="15">
      <c r="A53" s="24"/>
      <c r="F53" s="39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</sheetData>
  <sheetProtection/>
  <mergeCells count="5">
    <mergeCell ref="A1:M1"/>
    <mergeCell ref="A2:M2"/>
    <mergeCell ref="H4:I4"/>
    <mergeCell ref="J4:K4"/>
    <mergeCell ref="L4:M4"/>
  </mergeCells>
  <printOptions/>
  <pageMargins left="0.5905511811023623" right="0.5905511811023623" top="0.984251968503937" bottom="0.3937007874015748" header="0.5118110236220472" footer="0.5118110236220472"/>
  <pageSetup fitToHeight="3" fitToWidth="1" horizontalDpi="600" verticalDpi="600" orientation="landscape" paperSize="9" scale="87" r:id="rId1"/>
  <rowBreaks count="2" manualBreakCount="2">
    <brk id="23" max="12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Краснопёрова</cp:lastModifiedBy>
  <cp:lastPrinted>2013-10-23T08:38:24Z</cp:lastPrinted>
  <dcterms:created xsi:type="dcterms:W3CDTF">2009-09-02T11:19:33Z</dcterms:created>
  <dcterms:modified xsi:type="dcterms:W3CDTF">2013-10-23T08:38:31Z</dcterms:modified>
  <cp:category/>
  <cp:version/>
  <cp:contentType/>
  <cp:contentStatus/>
</cp:coreProperties>
</file>